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5171d5bc023fe6/Anne's Data Files/Organizations 2018-2021/Church Presidency/Budget 21-22/a-REVISED FY 22 Budget to Congregation 6-13-21/"/>
    </mc:Choice>
  </mc:AlternateContent>
  <xr:revisionPtr revIDLastSave="0" documentId="8_{213EDD1F-74BE-4375-A5F7-1D4A4574F66B}" xr6:coauthVersionLast="47" xr6:coauthVersionMax="47" xr10:uidLastSave="{00000000-0000-0000-0000-000000000000}"/>
  <bookViews>
    <workbookView xWindow="-110" yWindow="-110" windowWidth="19420" windowHeight="10420" xr2:uid="{4EDF7B80-EABE-4512-A2F8-062471B243EC}"/>
  </bookViews>
  <sheets>
    <sheet name="FY2022 Revised Budget 5-10-2021" sheetId="13" r:id="rId1"/>
  </sheets>
  <definedNames>
    <definedName name="page2" localSheetId="0">'FY2022 Revised Budget 5-10-2021'!#REF!</definedName>
    <definedName name="_xlnm.Print_Area" localSheetId="0">'FY2022 Revised Budget 5-10-2021'!$A$10:$F$150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3" l="1"/>
  <c r="E16" i="13" s="1"/>
  <c r="E22" i="13" s="1"/>
  <c r="E21" i="13"/>
  <c r="E20" i="13"/>
  <c r="B23" i="13"/>
  <c r="B16" i="13" s="1"/>
  <c r="B22" i="13" s="1"/>
  <c r="B21" i="13"/>
  <c r="B20" i="13"/>
  <c r="F24" i="13"/>
  <c r="F35" i="13" s="1"/>
  <c r="F137" i="13"/>
  <c r="F141" i="13" s="1"/>
  <c r="C141" i="13"/>
  <c r="E90" i="13"/>
  <c r="F81" i="13" s="1"/>
  <c r="C81" i="13"/>
  <c r="C78" i="13"/>
  <c r="E77" i="13"/>
  <c r="B77" i="13"/>
  <c r="E76" i="13"/>
  <c r="B76" i="13"/>
  <c r="E68" i="13"/>
  <c r="F59" i="13" s="1"/>
  <c r="B68" i="13"/>
  <c r="C56" i="13" s="1"/>
  <c r="F49" i="13"/>
  <c r="C49" i="13"/>
  <c r="E44" i="13"/>
  <c r="B44" i="13"/>
  <c r="E43" i="13"/>
  <c r="B43" i="13"/>
  <c r="E42" i="13"/>
  <c r="B42" i="13"/>
  <c r="E40" i="13"/>
  <c r="B40" i="13"/>
  <c r="E38" i="13"/>
  <c r="B38" i="13"/>
  <c r="C24" i="13"/>
  <c r="F14" i="13" l="1"/>
  <c r="F75" i="13"/>
  <c r="C75" i="13"/>
  <c r="F150" i="13"/>
  <c r="C41" i="13"/>
  <c r="F41" i="13"/>
  <c r="C37" i="13"/>
  <c r="F37" i="13"/>
  <c r="C35" i="13"/>
  <c r="C124" i="13" l="1"/>
  <c r="C143" i="13" s="1"/>
  <c r="F124" i="13"/>
  <c r="F143" i="13" s="1"/>
</calcChain>
</file>

<file path=xl/sharedStrings.xml><?xml version="1.0" encoding="utf-8"?>
<sst xmlns="http://schemas.openxmlformats.org/spreadsheetml/2006/main" count="140" uniqueCount="138">
  <si>
    <t>Expenses</t>
  </si>
  <si>
    <t>6000 Personnel Expenses</t>
  </si>
  <si>
    <t>6110 Minister Salary (plus Housing)</t>
  </si>
  <si>
    <t>6140 Minister Expense Line (7.5% of 6110)</t>
  </si>
  <si>
    <t>6145 Minister Prof Dev (10% of 6110)</t>
  </si>
  <si>
    <t>6150 Minister Health Ins (std. PPO)</t>
  </si>
  <si>
    <t>6155 Minister Dental Insurance</t>
  </si>
  <si>
    <t>6160 Minister Life Insurance</t>
  </si>
  <si>
    <t>6170 Minister's Disability Insurance</t>
  </si>
  <si>
    <t>6180 Minister's SECA (7.65% of 6110)</t>
  </si>
  <si>
    <t>6210 Office Manager</t>
  </si>
  <si>
    <t>6220 RE Director</t>
  </si>
  <si>
    <t>6230 Youth Coordinator</t>
  </si>
  <si>
    <t>6250 Music Director</t>
  </si>
  <si>
    <t>6260 Communications</t>
  </si>
  <si>
    <t>6270 Facility Manager</t>
  </si>
  <si>
    <t>6410 Health Insurance</t>
  </si>
  <si>
    <t>Office Manager's Health Ins.</t>
  </si>
  <si>
    <t>RE Director's Health Ins.</t>
  </si>
  <si>
    <t>Music Director's Health Ins.</t>
  </si>
  <si>
    <t>6420 Retirement</t>
  </si>
  <si>
    <t>Office Manager's Retirement</t>
  </si>
  <si>
    <t>RE Director's Retirement</t>
  </si>
  <si>
    <t>Music Director's Retirement</t>
  </si>
  <si>
    <t>6430 Workman's Comp Insurance</t>
  </si>
  <si>
    <t>Unemployment Insurance</t>
  </si>
  <si>
    <t>7100 Administrative</t>
  </si>
  <si>
    <t>7200 Building</t>
  </si>
  <si>
    <t>Electric</t>
  </si>
  <si>
    <t>Natural Gas</t>
  </si>
  <si>
    <t>Trash &amp; Recycle</t>
  </si>
  <si>
    <t>7300 Professional Development</t>
  </si>
  <si>
    <t>7600 Association Dues</t>
  </si>
  <si>
    <t>7800 Committees/Programs</t>
  </si>
  <si>
    <t>7806 Adult Religious Education</t>
  </si>
  <si>
    <t>7807 Children's Religious Education</t>
  </si>
  <si>
    <t>7808 Navigators</t>
  </si>
  <si>
    <t>7811 Community Memberships</t>
  </si>
  <si>
    <t>7812 Sandwich Makers</t>
  </si>
  <si>
    <t>7820 Worship Services Committee</t>
  </si>
  <si>
    <t>7830 Choir</t>
  </si>
  <si>
    <t>7860 Median Group</t>
  </si>
  <si>
    <t>7841 CUUPS</t>
  </si>
  <si>
    <t>Total Expenses</t>
  </si>
  <si>
    <t>4021 Unpledged Donations</t>
  </si>
  <si>
    <t>4040 Fund Raisers</t>
  </si>
  <si>
    <t>4080 Other income</t>
  </si>
  <si>
    <t>6200 Salaries</t>
  </si>
  <si>
    <t>6100 Ministers Package</t>
  </si>
  <si>
    <t>7110 Office Supplies</t>
  </si>
  <si>
    <t>7120 Postage</t>
  </si>
  <si>
    <t>7130 Copier</t>
  </si>
  <si>
    <t>7140 Computer IT</t>
  </si>
  <si>
    <t>7150 Software Fees</t>
  </si>
  <si>
    <t>7160 Accounting Fees</t>
  </si>
  <si>
    <t>7205 Mortgage</t>
  </si>
  <si>
    <t>7310 RE Director Professional Expense</t>
  </si>
  <si>
    <t>7330 Music Director</t>
  </si>
  <si>
    <t>7260 Sexton Fees</t>
  </si>
  <si>
    <t>7270 Utilities</t>
  </si>
  <si>
    <t>7802 Canvass Committee (Stewardship)</t>
  </si>
  <si>
    <t>7803 Membership Committee</t>
  </si>
  <si>
    <t>7815 Poverty and Homeless</t>
  </si>
  <si>
    <t>7816 Social Justice Committee Programs</t>
  </si>
  <si>
    <t>7818 Racial Justice Committee Programs</t>
  </si>
  <si>
    <t>7821 Services</t>
  </si>
  <si>
    <t>7842 Caring Team</t>
  </si>
  <si>
    <t>7850 Committee on Ministry</t>
  </si>
  <si>
    <t>7846 Leadership Development</t>
  </si>
  <si>
    <t>7847 Communications Committee</t>
  </si>
  <si>
    <t>7870 Personnel Committee</t>
  </si>
  <si>
    <t>7880 Safety Committee</t>
  </si>
  <si>
    <t>6130 Minister Retirement (10% of 6110 &amp; 6180)</t>
  </si>
  <si>
    <t>Water &amp; Sewage (includes Storm Water)</t>
  </si>
  <si>
    <t>Internet and Telephone</t>
  </si>
  <si>
    <t>7810 Social Justice Committee</t>
  </si>
  <si>
    <t>7890 General Committees</t>
  </si>
  <si>
    <t>Kitchen</t>
  </si>
  <si>
    <t>Landscaping</t>
  </si>
  <si>
    <t>6240 Child Care Lead</t>
  </si>
  <si>
    <t>6245 Child Care Adult Assistant</t>
  </si>
  <si>
    <t>Child Care Teen Assistants</t>
  </si>
  <si>
    <t>6400 Employee Benefits</t>
  </si>
  <si>
    <t>7801 Board of Directors</t>
  </si>
  <si>
    <t>6300 Payroll Taxes (FICA) - 7.65% of Salaries</t>
  </si>
  <si>
    <t>Minister Search Committee</t>
  </si>
  <si>
    <t>4020 Plate</t>
  </si>
  <si>
    <t>4030 Building Use</t>
  </si>
  <si>
    <t>4050 Interest Income</t>
  </si>
  <si>
    <t>4060 Special Offering</t>
  </si>
  <si>
    <t>Electronics Committee</t>
  </si>
  <si>
    <t>7240 Liability Insurance (Building, Liability, Worker Comp)</t>
  </si>
  <si>
    <t>7813 Fair Trade Supplies</t>
  </si>
  <si>
    <t>FY 2021 Budget</t>
  </si>
  <si>
    <t xml:space="preserve">All Buildings Systems Inspections and Preventive Maintenance </t>
  </si>
  <si>
    <t>7220 Housekeeping Services</t>
  </si>
  <si>
    <t>HVAC and Plumbing maintenance</t>
  </si>
  <si>
    <t>FY 2021 Details</t>
  </si>
  <si>
    <t>Staff Bonuses</t>
  </si>
  <si>
    <t>7826 Arts and Walls</t>
  </si>
  <si>
    <t>7831 Music and Supplies</t>
  </si>
  <si>
    <t>Young Adult Group</t>
  </si>
  <si>
    <t>Elevator repairs and controls</t>
  </si>
  <si>
    <t>7230 General Supplies (for building maintenance/repairs)</t>
  </si>
  <si>
    <t xml:space="preserve">GA participation </t>
  </si>
  <si>
    <t>Leadership Training and SUULI</t>
  </si>
  <si>
    <t>Facilitator for Board Retreat</t>
  </si>
  <si>
    <t>7832 Musician Services</t>
  </si>
  <si>
    <t>reduction for unpaid pledges</t>
  </si>
  <si>
    <t>FY 2021</t>
  </si>
  <si>
    <t>Payroll Protection Plan (PPP) Loan/Grant</t>
  </si>
  <si>
    <t>FY 2022 Details</t>
  </si>
  <si>
    <t>FY 2022 Budget</t>
  </si>
  <si>
    <t>4010 Pledged Donations</t>
  </si>
  <si>
    <t>n/a</t>
  </si>
  <si>
    <t>Projected Total Income</t>
  </si>
  <si>
    <t>Difference Between  Expected Expenses and Projected Revenues</t>
  </si>
  <si>
    <t>Recommended Means to Cover Projected Budget Shortfall</t>
  </si>
  <si>
    <t>Youth Coordinator</t>
  </si>
  <si>
    <t>N/A</t>
  </si>
  <si>
    <t>FY 2022</t>
  </si>
  <si>
    <t>Capital Reserve Funds for Mortgage</t>
  </si>
  <si>
    <t>Installation of Minister</t>
  </si>
  <si>
    <t>Communications</t>
  </si>
  <si>
    <t xml:space="preserve">xxxx Grounds Maintenance </t>
  </si>
  <si>
    <t>xxxx Building Systems and Maintenance</t>
  </si>
  <si>
    <t>7804 Ministers Discretionary Assistance (including Covid)</t>
  </si>
  <si>
    <t>7817 Special Offering Programs (pass thru)</t>
  </si>
  <si>
    <t>7814 NEST at CVUU</t>
  </si>
  <si>
    <t>EXPECTED INCOME</t>
  </si>
  <si>
    <t>Use Operating Funds carried over from FY 2021 operating budget</t>
  </si>
  <si>
    <t>Note from Hague School to CVUU for sale of 739 Yarmouth</t>
  </si>
  <si>
    <t>Use Operating Funds currently held in Schwab Brokerage Account</t>
  </si>
  <si>
    <t>7610 UUA Dues (requested amount)</t>
  </si>
  <si>
    <t>Final income considering all sources</t>
  </si>
  <si>
    <t>Use operating reserves to balance the budget</t>
  </si>
  <si>
    <t xml:space="preserve"> </t>
  </si>
  <si>
    <r>
      <t xml:space="preserve">FY 2022 Revised Draft Budget  </t>
    </r>
    <r>
      <rPr>
        <sz val="12"/>
        <color rgb="FFFF0000"/>
        <rFont val="Calibri"/>
        <family val="2"/>
        <scheme val="minor"/>
      </rPr>
      <t>06/05/2021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</si>
</sst>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2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 indent="4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 indent="5"/>
    </xf>
    <xf numFmtId="164" fontId="3" fillId="0" borderId="0" xfId="0" applyNumberFormat="1" applyFont="1" applyAlignment="1">
      <alignment vertical="center"/>
    </xf>
    <xf numFmtId="6" fontId="0" fillId="0" borderId="0" xfId="0" applyNumberFormat="1"/>
    <xf numFmtId="0" fontId="1" fillId="0" borderId="0" xfId="0" applyFont="1" applyAlignment="1">
      <alignment horizontal="left" vertical="center" wrapText="1" indent="6"/>
    </xf>
    <xf numFmtId="0" fontId="1" fillId="0" borderId="0" xfId="0" applyFont="1" applyAlignment="1">
      <alignment horizontal="left" vertical="center" wrapText="1" indent="7"/>
    </xf>
    <xf numFmtId="0" fontId="1" fillId="0" borderId="0" xfId="0" applyFont="1" applyAlignment="1">
      <alignment horizontal="left" vertical="center" wrapText="1" indent="8"/>
    </xf>
    <xf numFmtId="0" fontId="1" fillId="0" borderId="0" xfId="0" applyFont="1" applyAlignment="1">
      <alignment horizontal="left" vertical="center" wrapText="1" indent="10"/>
    </xf>
    <xf numFmtId="0" fontId="1" fillId="0" borderId="0" xfId="0" applyFont="1" applyAlignment="1">
      <alignment horizontal="left" vertical="center" wrapText="1" indent="9"/>
    </xf>
    <xf numFmtId="0" fontId="5" fillId="0" borderId="0" xfId="0" applyFont="1"/>
    <xf numFmtId="0" fontId="6" fillId="0" borderId="0" xfId="0" applyFont="1"/>
    <xf numFmtId="0" fontId="1" fillId="2" borderId="0" xfId="0" applyFont="1" applyFill="1" applyAlignment="1">
      <alignment horizontal="left" vertical="center" wrapText="1" indent="4"/>
    </xf>
    <xf numFmtId="164" fontId="3" fillId="2" borderId="0" xfId="0" applyNumberFormat="1" applyFont="1" applyFill="1" applyAlignment="1">
      <alignment horizontal="right" vertical="center" wrapText="1"/>
    </xf>
    <xf numFmtId="6" fontId="3" fillId="0" borderId="0" xfId="0" applyNumberFormat="1" applyFont="1"/>
    <xf numFmtId="6" fontId="5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/>
    <xf numFmtId="6" fontId="0" fillId="0" borderId="0" xfId="0" applyNumberFormat="1" applyFill="1"/>
    <xf numFmtId="6" fontId="2" fillId="0" borderId="0" xfId="0" applyNumberFormat="1" applyFont="1"/>
    <xf numFmtId="0" fontId="3" fillId="0" borderId="0" xfId="0" applyFont="1" applyAlignment="1">
      <alignment horizontal="left" vertical="center" wrapText="1" indent="8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left" vertical="center" wrapText="1" indent="7"/>
    </xf>
    <xf numFmtId="0" fontId="3" fillId="0" borderId="0" xfId="0" applyFont="1" applyAlignment="1">
      <alignment horizontal="left" indent="8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6" fontId="6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6" fontId="6" fillId="0" borderId="0" xfId="0" applyNumberFormat="1" applyFont="1"/>
    <xf numFmtId="6" fontId="6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 indent="4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indent="9"/>
    </xf>
    <xf numFmtId="6" fontId="5" fillId="0" borderId="0" xfId="0" applyNumberFormat="1" applyFont="1" applyFill="1" applyAlignment="1">
      <alignment horizontal="center" vertical="center"/>
    </xf>
    <xf numFmtId="0" fontId="1" fillId="4" borderId="0" xfId="0" applyFont="1" applyFill="1"/>
    <xf numFmtId="164" fontId="3" fillId="4" borderId="0" xfId="0" applyNumberFormat="1" applyFont="1" applyFill="1"/>
    <xf numFmtId="0" fontId="6" fillId="4" borderId="0" xfId="0" applyFont="1" applyFill="1" applyAlignment="1">
      <alignment horizontal="left" vertical="center" wrapText="1" indent="3"/>
    </xf>
    <xf numFmtId="164" fontId="4" fillId="4" borderId="0" xfId="0" applyNumberFormat="1" applyFont="1" applyFill="1" applyAlignment="1">
      <alignment vertical="center"/>
    </xf>
    <xf numFmtId="6" fontId="5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left" vertical="center" indent="3"/>
    </xf>
    <xf numFmtId="0" fontId="1" fillId="0" borderId="0" xfId="0" applyFont="1" applyAlignment="1">
      <alignment horizontal="left" vertical="center" indent="4"/>
    </xf>
    <xf numFmtId="0" fontId="1" fillId="0" borderId="0" xfId="0" applyFont="1" applyFill="1" applyAlignment="1">
      <alignment horizontal="left" vertical="center" wrapText="1" indent="9"/>
    </xf>
    <xf numFmtId="164" fontId="3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5" fillId="2" borderId="0" xfId="0" applyFont="1" applyFill="1"/>
    <xf numFmtId="164" fontId="4" fillId="2" borderId="0" xfId="0" applyNumberFormat="1" applyFont="1" applyFill="1"/>
    <xf numFmtId="6" fontId="5" fillId="2" borderId="0" xfId="0" applyNumberFormat="1" applyFont="1" applyFill="1"/>
    <xf numFmtId="164" fontId="1" fillId="5" borderId="0" xfId="0" applyNumberFormat="1" applyFont="1" applyFill="1" applyAlignment="1">
      <alignment horizontal="right" vertical="center" wrapText="1"/>
    </xf>
    <xf numFmtId="164" fontId="3" fillId="5" borderId="0" xfId="0" applyNumberFormat="1" applyFont="1" applyFill="1" applyAlignment="1">
      <alignment vertical="center" wrapText="1"/>
    </xf>
    <xf numFmtId="164" fontId="1" fillId="5" borderId="0" xfId="0" applyNumberFormat="1" applyFont="1" applyFill="1" applyAlignment="1">
      <alignment vertical="center" wrapText="1"/>
    </xf>
    <xf numFmtId="164" fontId="3" fillId="5" borderId="0" xfId="0" applyNumberFormat="1" applyFont="1" applyFill="1" applyAlignment="1">
      <alignment horizontal="right" vertical="center" wrapText="1"/>
    </xf>
    <xf numFmtId="164" fontId="1" fillId="5" borderId="0" xfId="0" applyNumberFormat="1" applyFont="1" applyFill="1"/>
    <xf numFmtId="164" fontId="3" fillId="5" borderId="0" xfId="0" applyNumberFormat="1" applyFont="1" applyFill="1"/>
    <xf numFmtId="164" fontId="3" fillId="5" borderId="0" xfId="0" applyNumberFormat="1" applyFont="1" applyFill="1" applyAlignment="1">
      <alignment horizontal="right" vertical="center"/>
    </xf>
    <xf numFmtId="164" fontId="4" fillId="5" borderId="0" xfId="0" applyNumberFormat="1" applyFont="1" applyFill="1" applyAlignment="1">
      <alignment horizontal="right" vertical="center" wrapText="1"/>
    </xf>
    <xf numFmtId="164" fontId="4" fillId="5" borderId="0" xfId="0" applyNumberFormat="1" applyFont="1" applyFill="1"/>
    <xf numFmtId="164" fontId="3" fillId="5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horizontal="right" vertical="center"/>
    </xf>
    <xf numFmtId="6" fontId="5" fillId="5" borderId="0" xfId="0" applyNumberFormat="1" applyFont="1" applyFill="1" applyAlignment="1">
      <alignment horizontal="right"/>
    </xf>
    <xf numFmtId="164" fontId="4" fillId="5" borderId="0" xfId="0" applyNumberFormat="1" applyFont="1" applyFill="1" applyAlignment="1">
      <alignment vertical="center"/>
    </xf>
    <xf numFmtId="6" fontId="6" fillId="5" borderId="0" xfId="0" applyNumberFormat="1" applyFont="1" applyFill="1" applyAlignment="1">
      <alignment vertical="center"/>
    </xf>
    <xf numFmtId="6" fontId="6" fillId="5" borderId="0" xfId="0" applyNumberFormat="1" applyFont="1" applyFill="1"/>
    <xf numFmtId="0" fontId="4" fillId="5" borderId="0" xfId="0" applyFont="1" applyFill="1"/>
    <xf numFmtId="6" fontId="5" fillId="5" borderId="0" xfId="0" applyNumberFormat="1" applyFont="1" applyFill="1"/>
    <xf numFmtId="6" fontId="3" fillId="5" borderId="0" xfId="0" applyNumberFormat="1" applyFont="1" applyFill="1"/>
    <xf numFmtId="6" fontId="1" fillId="5" borderId="0" xfId="0" applyNumberFormat="1" applyFont="1" applyFill="1" applyAlignment="1">
      <alignment vertical="center"/>
    </xf>
    <xf numFmtId="6" fontId="5" fillId="5" borderId="0" xfId="0" applyNumberFormat="1" applyFont="1" applyFill="1" applyAlignment="1">
      <alignment vertical="center"/>
    </xf>
    <xf numFmtId="6" fontId="7" fillId="5" borderId="0" xfId="0" applyNumberFormat="1" applyFont="1" applyFill="1" applyAlignment="1">
      <alignment vertical="center"/>
    </xf>
    <xf numFmtId="6" fontId="7" fillId="0" borderId="0" xfId="0" applyNumberFormat="1" applyFont="1" applyAlignment="1">
      <alignment vertical="center"/>
    </xf>
    <xf numFmtId="8" fontId="0" fillId="0" borderId="0" xfId="0" applyNumberFormat="1" applyAlignment="1">
      <alignment vertical="center"/>
    </xf>
    <xf numFmtId="0" fontId="1" fillId="3" borderId="0" xfId="0" applyFont="1" applyFill="1" applyAlignment="1">
      <alignment horizontal="right" vertical="center" wrapText="1"/>
    </xf>
    <xf numFmtId="164" fontId="3" fillId="3" borderId="0" xfId="0" applyNumberFormat="1" applyFont="1" applyFill="1"/>
    <xf numFmtId="164" fontId="1" fillId="3" borderId="0" xfId="0" applyNumberFormat="1" applyFont="1" applyFill="1"/>
    <xf numFmtId="0" fontId="5" fillId="3" borderId="0" xfId="0" applyFont="1" applyFill="1" applyAlignment="1">
      <alignment horizontal="right" vertical="center" indent="3"/>
    </xf>
    <xf numFmtId="6" fontId="5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wrapText="1" indent="12"/>
    </xf>
    <xf numFmtId="0" fontId="1" fillId="0" borderId="0" xfId="0" applyFont="1" applyAlignment="1">
      <alignment horizontal="left" vertical="center" indent="12"/>
    </xf>
    <xf numFmtId="0" fontId="1" fillId="0" borderId="0" xfId="0" applyFont="1" applyAlignment="1">
      <alignment horizontal="left" vertical="center" indent="10"/>
    </xf>
    <xf numFmtId="6" fontId="0" fillId="5" borderId="0" xfId="0" applyNumberFormat="1" applyFill="1"/>
    <xf numFmtId="6" fontId="2" fillId="5" borderId="0" xfId="0" applyNumberFormat="1" applyFont="1" applyFill="1"/>
    <xf numFmtId="164" fontId="1" fillId="0" borderId="0" xfId="0" applyNumberFormat="1" applyFont="1" applyFill="1" applyAlignment="1">
      <alignment horizontal="right" vertical="center" wrapText="1"/>
    </xf>
    <xf numFmtId="6" fontId="2" fillId="0" borderId="0" xfId="0" applyNumberFormat="1" applyFont="1" applyFill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156</xdr:row>
      <xdr:rowOff>40006</xdr:rowOff>
    </xdr:from>
    <xdr:to>
      <xdr:col>6</xdr:col>
      <xdr:colOff>2619375</xdr:colOff>
      <xdr:row>172</xdr:row>
      <xdr:rowOff>52006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81CE5E-024B-496A-9D65-D3FA4A237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64646"/>
          <a:ext cx="11386185" cy="295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9ED9-6FEE-4E7A-8E2E-DB9192F5600D}">
  <sheetPr>
    <pageSetUpPr fitToPage="1"/>
  </sheetPr>
  <dimension ref="A1:K157"/>
  <sheetViews>
    <sheetView tabSelected="1" topLeftCell="A116" zoomScaleNormal="100" workbookViewId="0">
      <selection activeCell="A152" sqref="A152"/>
    </sheetView>
  </sheetViews>
  <sheetFormatPr defaultRowHeight="14.5" x14ac:dyDescent="0.35"/>
  <cols>
    <col min="1" max="1" width="68.7265625" customWidth="1"/>
    <col min="2" max="3" width="12.7265625" style="12" customWidth="1"/>
    <col min="4" max="4" width="4.1796875" style="12" customWidth="1"/>
    <col min="5" max="5" width="12.7265625" style="12" customWidth="1"/>
    <col min="6" max="6" width="16" style="12" customWidth="1"/>
    <col min="7" max="7" width="41.453125" customWidth="1"/>
    <col min="8" max="8" width="10.81640625" bestFit="1" customWidth="1"/>
  </cols>
  <sheetData>
    <row r="1" spans="1:10" ht="2.25" customHeight="1" x14ac:dyDescent="0.35">
      <c r="A1" s="109"/>
      <c r="B1" s="109"/>
      <c r="C1" s="109"/>
      <c r="D1" s="109"/>
      <c r="E1" s="109"/>
      <c r="F1" s="109"/>
    </row>
    <row r="2" spans="1:10" ht="28.15" hidden="1" customHeight="1" x14ac:dyDescent="0.35">
      <c r="A2" s="109"/>
      <c r="B2" s="109"/>
      <c r="C2" s="109"/>
      <c r="D2" s="109"/>
      <c r="E2" s="109"/>
      <c r="F2" s="109"/>
    </row>
    <row r="3" spans="1:10" ht="28.15" hidden="1" customHeight="1" x14ac:dyDescent="0.35">
      <c r="A3" s="109"/>
      <c r="B3" s="109"/>
      <c r="C3" s="109"/>
      <c r="D3" s="109"/>
      <c r="E3" s="109"/>
      <c r="F3" s="109"/>
    </row>
    <row r="4" spans="1:10" ht="28.15" hidden="1" customHeight="1" x14ac:dyDescent="0.35">
      <c r="A4" s="109"/>
      <c r="B4" s="109"/>
      <c r="C4" s="109"/>
      <c r="D4" s="109"/>
      <c r="E4" s="109"/>
      <c r="F4" s="109"/>
    </row>
    <row r="5" spans="1:10" ht="28.15" hidden="1" customHeight="1" x14ac:dyDescent="0.35">
      <c r="A5" s="109"/>
      <c r="B5" s="109"/>
      <c r="C5" s="109"/>
      <c r="D5" s="109"/>
      <c r="E5" s="109"/>
      <c r="F5" s="109"/>
    </row>
    <row r="6" spans="1:10" ht="28.15" hidden="1" customHeight="1" x14ac:dyDescent="0.35">
      <c r="A6" s="109"/>
      <c r="B6" s="109"/>
      <c r="C6" s="109"/>
      <c r="D6" s="109"/>
      <c r="E6" s="109"/>
      <c r="F6" s="109"/>
    </row>
    <row r="7" spans="1:10" ht="15" hidden="1" customHeight="1" x14ac:dyDescent="0.35">
      <c r="A7" s="109"/>
      <c r="B7" s="109"/>
      <c r="C7" s="109"/>
      <c r="D7" s="109"/>
      <c r="E7" s="109"/>
      <c r="F7" s="109"/>
    </row>
    <row r="8" spans="1:10" ht="15" hidden="1" customHeight="1" x14ac:dyDescent="0.35">
      <c r="A8" s="109"/>
      <c r="B8" s="109"/>
      <c r="C8" s="109"/>
      <c r="D8" s="109"/>
      <c r="E8" s="109"/>
      <c r="F8" s="109"/>
    </row>
    <row r="9" spans="1:10" ht="15" hidden="1" customHeight="1" x14ac:dyDescent="0.35">
      <c r="A9" s="109"/>
      <c r="B9" s="109"/>
      <c r="C9" s="109"/>
      <c r="D9" s="109"/>
      <c r="E9" s="109"/>
      <c r="F9" s="109"/>
    </row>
    <row r="10" spans="1:10" ht="39.75" customHeight="1" x14ac:dyDescent="0.75">
      <c r="A10" s="107" t="s">
        <v>137</v>
      </c>
      <c r="B10" s="107"/>
      <c r="C10" s="107"/>
      <c r="D10" s="107"/>
      <c r="E10" s="107"/>
      <c r="F10" s="107"/>
    </row>
    <row r="11" spans="1:10" ht="16.5" customHeight="1" x14ac:dyDescent="0.35">
      <c r="A11" s="108"/>
      <c r="B11" s="108"/>
      <c r="C11" s="108"/>
      <c r="D11" s="108"/>
      <c r="E11" s="108"/>
      <c r="F11" s="108"/>
    </row>
    <row r="12" spans="1:10" ht="30" customHeight="1" x14ac:dyDescent="0.35">
      <c r="A12" s="4" t="s">
        <v>0</v>
      </c>
      <c r="B12" s="71" t="s">
        <v>97</v>
      </c>
      <c r="C12" s="71" t="s">
        <v>93</v>
      </c>
      <c r="D12" s="71"/>
      <c r="E12" s="7" t="s">
        <v>111</v>
      </c>
      <c r="F12" s="7" t="s">
        <v>112</v>
      </c>
      <c r="G12" s="39"/>
    </row>
    <row r="13" spans="1:10" ht="15.5" x14ac:dyDescent="0.35">
      <c r="A13" s="4" t="s">
        <v>1</v>
      </c>
      <c r="B13" s="72"/>
      <c r="C13" s="73"/>
      <c r="D13" s="73"/>
      <c r="E13" s="42"/>
      <c r="F13" s="6"/>
      <c r="J13" s="17"/>
    </row>
    <row r="14" spans="1:10" ht="15.5" x14ac:dyDescent="0.35">
      <c r="A14" s="3" t="s">
        <v>48</v>
      </c>
      <c r="B14" s="103" t="s">
        <v>136</v>
      </c>
      <c r="C14" s="71">
        <v>108794</v>
      </c>
      <c r="D14" s="71"/>
      <c r="E14" s="31" t="s">
        <v>136</v>
      </c>
      <c r="F14" s="105">
        <f>SUM(E15:E23)</f>
        <v>108794.04389542222</v>
      </c>
      <c r="G14" s="52"/>
      <c r="H14" s="32"/>
    </row>
    <row r="15" spans="1:10" ht="15.5" x14ac:dyDescent="0.35">
      <c r="A15" s="3" t="s">
        <v>2</v>
      </c>
      <c r="B15" s="104">
        <v>79505</v>
      </c>
      <c r="C15" s="73"/>
      <c r="D15" s="73"/>
      <c r="E15" s="106">
        <v>79508</v>
      </c>
      <c r="F15" s="66"/>
      <c r="G15" s="53"/>
      <c r="H15" s="32"/>
    </row>
    <row r="16" spans="1:10" ht="15.75" customHeight="1" x14ac:dyDescent="0.35">
      <c r="A16" s="3" t="s">
        <v>72</v>
      </c>
      <c r="B16" s="104">
        <f>(B15+B23)*0.08</f>
        <v>6846.9706000000006</v>
      </c>
      <c r="C16" s="73"/>
      <c r="D16" s="73"/>
      <c r="E16" s="106">
        <f>(E15+E23)*0.08</f>
        <v>6847.2289599999995</v>
      </c>
      <c r="F16" s="66"/>
      <c r="G16" s="53"/>
      <c r="H16" s="32"/>
    </row>
    <row r="17" spans="1:8" ht="15.5" x14ac:dyDescent="0.35">
      <c r="A17" s="3" t="s">
        <v>3</v>
      </c>
      <c r="B17" s="104">
        <v>0</v>
      </c>
      <c r="C17" s="73"/>
      <c r="D17" s="73"/>
      <c r="E17" s="106">
        <v>0</v>
      </c>
      <c r="F17" s="66"/>
      <c r="G17" s="53"/>
      <c r="H17" s="32"/>
    </row>
    <row r="18" spans="1:8" ht="15.5" x14ac:dyDescent="0.35">
      <c r="A18" s="3" t="s">
        <v>4</v>
      </c>
      <c r="B18" s="104">
        <v>8000</v>
      </c>
      <c r="C18" s="73"/>
      <c r="D18" s="73"/>
      <c r="E18" s="106">
        <v>8000</v>
      </c>
      <c r="F18" s="66"/>
      <c r="G18" s="53"/>
      <c r="H18" s="32"/>
    </row>
    <row r="19" spans="1:8" ht="15.5" x14ac:dyDescent="0.35">
      <c r="A19" s="3" t="s">
        <v>5</v>
      </c>
      <c r="B19" s="104">
        <v>5722</v>
      </c>
      <c r="C19" s="73"/>
      <c r="D19" s="73"/>
      <c r="E19" s="106">
        <v>5719</v>
      </c>
      <c r="F19" s="66"/>
      <c r="G19" s="52"/>
      <c r="H19" s="32"/>
    </row>
    <row r="20" spans="1:8" ht="15.5" x14ac:dyDescent="0.35">
      <c r="A20" s="3" t="s">
        <v>6</v>
      </c>
      <c r="B20" s="104">
        <f>576+360</f>
        <v>936</v>
      </c>
      <c r="C20" s="73"/>
      <c r="D20" s="73"/>
      <c r="E20" s="106">
        <f>576+360</f>
        <v>936</v>
      </c>
      <c r="F20" s="66"/>
      <c r="G20" s="53"/>
      <c r="H20" s="32"/>
    </row>
    <row r="21" spans="1:8" ht="15.5" x14ac:dyDescent="0.35">
      <c r="A21" s="3" t="s">
        <v>7</v>
      </c>
      <c r="B21" s="104">
        <f>(2*B15)*0.0042</f>
        <v>667.84199999999998</v>
      </c>
      <c r="C21" s="73"/>
      <c r="D21" s="73"/>
      <c r="E21" s="106">
        <f>(2*E15)*0.0042</f>
        <v>667.86719999999991</v>
      </c>
      <c r="F21" s="66"/>
      <c r="G21" s="53"/>
      <c r="H21" s="32"/>
    </row>
    <row r="22" spans="1:8" ht="15.5" x14ac:dyDescent="0.35">
      <c r="A22" s="3" t="s">
        <v>8</v>
      </c>
      <c r="B22" s="104">
        <f>(B16+B15)*0.011969</f>
        <v>1033.5467361114002</v>
      </c>
      <c r="C22" s="73"/>
      <c r="D22" s="73"/>
      <c r="E22" s="106">
        <f>(E16+E15)*0.011969</f>
        <v>1033.5857354222398</v>
      </c>
      <c r="F22" s="66"/>
      <c r="G22" s="53"/>
      <c r="H22" s="32"/>
    </row>
    <row r="23" spans="1:8" ht="15.5" x14ac:dyDescent="0.35">
      <c r="A23" s="3" t="s">
        <v>9</v>
      </c>
      <c r="B23" s="104">
        <f>B15*0.0765</f>
        <v>6082.1324999999997</v>
      </c>
      <c r="C23" s="73"/>
      <c r="D23" s="73"/>
      <c r="E23" s="106">
        <f>E15*0.0765</f>
        <v>6082.3620000000001</v>
      </c>
      <c r="F23" s="66"/>
    </row>
    <row r="24" spans="1:8" ht="15.5" x14ac:dyDescent="0.35">
      <c r="A24" s="4" t="s">
        <v>47</v>
      </c>
      <c r="B24" s="72"/>
      <c r="C24" s="71">
        <f>SUM(B25:B33)</f>
        <v>145251</v>
      </c>
      <c r="D24" s="71"/>
      <c r="E24" s="42"/>
      <c r="F24" s="7">
        <f>SUM(E25:E33)</f>
        <v>147815</v>
      </c>
      <c r="G24" s="5"/>
    </row>
    <row r="25" spans="1:8" ht="15.5" x14ac:dyDescent="0.35">
      <c r="A25" s="3" t="s">
        <v>10</v>
      </c>
      <c r="B25" s="74">
        <v>42722</v>
      </c>
      <c r="C25" s="73"/>
      <c r="D25" s="73"/>
      <c r="E25" s="9">
        <v>42722</v>
      </c>
      <c r="F25" s="6"/>
    </row>
    <row r="26" spans="1:8" ht="15.5" x14ac:dyDescent="0.35">
      <c r="A26" s="3" t="s">
        <v>11</v>
      </c>
      <c r="B26" s="74">
        <v>28403</v>
      </c>
      <c r="C26" s="73"/>
      <c r="D26" s="73"/>
      <c r="E26" s="9">
        <v>28403</v>
      </c>
      <c r="F26" s="6"/>
    </row>
    <row r="27" spans="1:8" ht="15.5" x14ac:dyDescent="0.35">
      <c r="A27" s="3" t="s">
        <v>12</v>
      </c>
      <c r="B27" s="74">
        <v>11700</v>
      </c>
      <c r="C27" s="73"/>
      <c r="D27" s="73"/>
      <c r="E27" s="9">
        <v>16800</v>
      </c>
      <c r="F27" s="6"/>
    </row>
    <row r="28" spans="1:8" ht="15.5" x14ac:dyDescent="0.35">
      <c r="A28" s="3" t="s">
        <v>79</v>
      </c>
      <c r="B28" s="74">
        <v>9750</v>
      </c>
      <c r="C28" s="73"/>
      <c r="D28" s="73"/>
      <c r="E28" s="9">
        <v>9750</v>
      </c>
      <c r="F28" s="6"/>
    </row>
    <row r="29" spans="1:8" ht="15.5" x14ac:dyDescent="0.35">
      <c r="A29" s="3" t="s">
        <v>80</v>
      </c>
      <c r="B29" s="74">
        <v>7800</v>
      </c>
      <c r="C29" s="73"/>
      <c r="D29" s="73"/>
      <c r="E29" s="9">
        <v>7800</v>
      </c>
      <c r="F29" s="6"/>
    </row>
    <row r="30" spans="1:8" ht="15.5" x14ac:dyDescent="0.35">
      <c r="A30" s="18" t="s">
        <v>81</v>
      </c>
      <c r="B30" s="74">
        <v>768</v>
      </c>
      <c r="C30" s="73"/>
      <c r="D30" s="73"/>
      <c r="E30" s="9">
        <v>768</v>
      </c>
      <c r="F30" s="6"/>
    </row>
    <row r="31" spans="1:8" ht="15.5" x14ac:dyDescent="0.35">
      <c r="A31" s="3" t="s">
        <v>13</v>
      </c>
      <c r="B31" s="74">
        <v>22468</v>
      </c>
      <c r="C31" s="73"/>
      <c r="D31" s="73"/>
      <c r="E31" s="9">
        <v>22468</v>
      </c>
      <c r="F31" s="6"/>
    </row>
    <row r="32" spans="1:8" ht="15.5" x14ac:dyDescent="0.35">
      <c r="A32" s="3" t="s">
        <v>14</v>
      </c>
      <c r="B32" s="74">
        <v>21640</v>
      </c>
      <c r="C32" s="73"/>
      <c r="D32" s="73"/>
      <c r="E32" s="9">
        <v>19104</v>
      </c>
      <c r="F32" s="6"/>
    </row>
    <row r="33" spans="1:6" ht="15.5" x14ac:dyDescent="0.35">
      <c r="A33" s="3" t="s">
        <v>15</v>
      </c>
      <c r="B33" s="74">
        <v>0</v>
      </c>
      <c r="C33" s="73"/>
      <c r="D33" s="73"/>
      <c r="E33" s="9" t="s">
        <v>119</v>
      </c>
      <c r="F33" s="6"/>
    </row>
    <row r="34" spans="1:6" ht="15.5" x14ac:dyDescent="0.35">
      <c r="A34" s="3"/>
      <c r="B34" s="74"/>
      <c r="C34" s="73"/>
      <c r="D34" s="73"/>
      <c r="E34" s="9"/>
      <c r="F34" s="6"/>
    </row>
    <row r="35" spans="1:6" ht="15.5" x14ac:dyDescent="0.35">
      <c r="A35" s="4" t="s">
        <v>84</v>
      </c>
      <c r="B35" s="72"/>
      <c r="C35" s="75">
        <f>0.0765*C24</f>
        <v>11111.701499999999</v>
      </c>
      <c r="D35" s="75"/>
      <c r="E35" s="42"/>
      <c r="F35" s="10">
        <f>0.0765*F24</f>
        <v>11307.8475</v>
      </c>
    </row>
    <row r="36" spans="1:6" ht="15.5" x14ac:dyDescent="0.35">
      <c r="A36" s="4" t="s">
        <v>82</v>
      </c>
      <c r="B36" s="72"/>
      <c r="C36" s="75"/>
      <c r="D36" s="75"/>
      <c r="E36" s="42"/>
      <c r="F36" s="10"/>
    </row>
    <row r="37" spans="1:6" ht="15.5" x14ac:dyDescent="0.35">
      <c r="A37" s="15" t="s">
        <v>16</v>
      </c>
      <c r="B37" s="72"/>
      <c r="C37" s="73">
        <f>SUM(B38:B40)</f>
        <v>6519</v>
      </c>
      <c r="D37" s="73"/>
      <c r="E37" s="42"/>
      <c r="F37" s="6">
        <f>SUM(E38:E40)</f>
        <v>6519</v>
      </c>
    </row>
    <row r="38" spans="1:6" ht="15.5" x14ac:dyDescent="0.35">
      <c r="A38" s="22" t="s">
        <v>17</v>
      </c>
      <c r="B38" s="74">
        <f>0.1*B25</f>
        <v>4272.2</v>
      </c>
      <c r="C38" s="73"/>
      <c r="D38" s="73"/>
      <c r="E38" s="9">
        <f>0.1*E25</f>
        <v>4272.2</v>
      </c>
      <c r="F38" s="6"/>
    </row>
    <row r="39" spans="1:6" ht="15.5" x14ac:dyDescent="0.35">
      <c r="A39" s="22" t="s">
        <v>18</v>
      </c>
      <c r="B39" s="74">
        <v>0</v>
      </c>
      <c r="C39" s="73"/>
      <c r="D39" s="73"/>
      <c r="E39" s="9">
        <v>0</v>
      </c>
      <c r="F39" s="6"/>
    </row>
    <row r="40" spans="1:6" ht="15.5" x14ac:dyDescent="0.35">
      <c r="A40" s="22" t="s">
        <v>19</v>
      </c>
      <c r="B40" s="74">
        <f>0.1*B31</f>
        <v>2246.8000000000002</v>
      </c>
      <c r="C40" s="73"/>
      <c r="D40" s="73"/>
      <c r="E40" s="9">
        <f>0.1*E31</f>
        <v>2246.8000000000002</v>
      </c>
      <c r="F40" s="6"/>
    </row>
    <row r="41" spans="1:6" ht="15.5" x14ac:dyDescent="0.35">
      <c r="A41" s="15" t="s">
        <v>20</v>
      </c>
      <c r="B41" s="72"/>
      <c r="C41" s="73">
        <f>SUM(B42:B44)</f>
        <v>9359.2999999999993</v>
      </c>
      <c r="D41" s="73"/>
      <c r="E41" s="42"/>
      <c r="F41" s="6">
        <f>SUM(E42:E46)</f>
        <v>11747.3</v>
      </c>
    </row>
    <row r="42" spans="1:6" ht="15.5" x14ac:dyDescent="0.35">
      <c r="A42" s="22" t="s">
        <v>21</v>
      </c>
      <c r="B42" s="74">
        <f>0.1*B25</f>
        <v>4272.2</v>
      </c>
      <c r="C42" s="73"/>
      <c r="D42" s="73"/>
      <c r="E42" s="9">
        <f>0.1*E25</f>
        <v>4272.2</v>
      </c>
      <c r="F42" s="6"/>
    </row>
    <row r="43" spans="1:6" ht="15.5" x14ac:dyDescent="0.35">
      <c r="A43" s="22" t="s">
        <v>22</v>
      </c>
      <c r="B43" s="74">
        <f>0.1*B26</f>
        <v>2840.3</v>
      </c>
      <c r="C43" s="73"/>
      <c r="D43" s="73"/>
      <c r="E43" s="9">
        <f>0.1*E26</f>
        <v>2840.3</v>
      </c>
      <c r="F43" s="6"/>
    </row>
    <row r="44" spans="1:6" ht="15.5" x14ac:dyDescent="0.35">
      <c r="A44" s="22" t="s">
        <v>23</v>
      </c>
      <c r="B44" s="74">
        <f>0.1*B31</f>
        <v>2246.8000000000002</v>
      </c>
      <c r="C44" s="73"/>
      <c r="D44" s="73"/>
      <c r="E44" s="9">
        <f>0.1*E31</f>
        <v>2246.8000000000002</v>
      </c>
      <c r="F44" s="6"/>
    </row>
    <row r="45" spans="1:6" ht="15.5" x14ac:dyDescent="0.35">
      <c r="A45" s="22" t="s">
        <v>123</v>
      </c>
      <c r="B45" s="74">
        <v>0</v>
      </c>
      <c r="C45" s="73"/>
      <c r="D45" s="73"/>
      <c r="E45" s="9">
        <v>2388</v>
      </c>
      <c r="F45" s="6"/>
    </row>
    <row r="46" spans="1:6" ht="15.5" x14ac:dyDescent="0.35">
      <c r="A46" s="22" t="s">
        <v>118</v>
      </c>
      <c r="B46" s="74">
        <v>0</v>
      </c>
      <c r="C46" s="73"/>
      <c r="D46" s="73"/>
      <c r="E46" s="9">
        <v>0</v>
      </c>
      <c r="F46" s="6"/>
    </row>
    <row r="47" spans="1:6" ht="15.5" x14ac:dyDescent="0.35">
      <c r="A47" s="15" t="s">
        <v>24</v>
      </c>
      <c r="B47" s="74"/>
      <c r="C47" s="73">
        <v>1000</v>
      </c>
      <c r="D47" s="73"/>
      <c r="E47" s="9"/>
      <c r="F47" s="6">
        <v>1000</v>
      </c>
    </row>
    <row r="48" spans="1:6" ht="15.5" x14ac:dyDescent="0.35">
      <c r="A48" s="4" t="s">
        <v>25</v>
      </c>
      <c r="B48" s="74"/>
      <c r="C48" s="73">
        <v>200</v>
      </c>
      <c r="D48" s="73"/>
      <c r="E48" s="9"/>
      <c r="F48" s="6">
        <v>200</v>
      </c>
    </row>
    <row r="49" spans="1:7" ht="15.5" x14ac:dyDescent="0.35">
      <c r="A49" s="54" t="s">
        <v>26</v>
      </c>
      <c r="B49" s="72"/>
      <c r="C49" s="71">
        <f>SUM(B50:B55)</f>
        <v>17550</v>
      </c>
      <c r="D49" s="71"/>
      <c r="E49" s="42"/>
      <c r="F49" s="7">
        <f>SUM(E50:E55)</f>
        <v>14550</v>
      </c>
    </row>
    <row r="50" spans="1:7" ht="15.5" x14ac:dyDescent="0.35">
      <c r="A50" s="15" t="s">
        <v>49</v>
      </c>
      <c r="B50" s="74">
        <v>1400</v>
      </c>
      <c r="C50" s="73"/>
      <c r="D50" s="73"/>
      <c r="E50" s="9">
        <v>1400</v>
      </c>
      <c r="F50" s="6"/>
    </row>
    <row r="51" spans="1:7" ht="15.5" x14ac:dyDescent="0.35">
      <c r="A51" s="15" t="s">
        <v>50</v>
      </c>
      <c r="B51" s="74">
        <v>750</v>
      </c>
      <c r="C51" s="73"/>
      <c r="D51" s="73"/>
      <c r="E51" s="9">
        <v>750</v>
      </c>
      <c r="F51" s="6"/>
    </row>
    <row r="52" spans="1:7" ht="15.5" x14ac:dyDescent="0.35">
      <c r="A52" s="15" t="s">
        <v>51</v>
      </c>
      <c r="B52" s="74">
        <v>6000</v>
      </c>
      <c r="C52" s="73"/>
      <c r="D52" s="73"/>
      <c r="E52" s="9">
        <v>6000</v>
      </c>
      <c r="F52" s="6"/>
    </row>
    <row r="53" spans="1:7" ht="15.5" x14ac:dyDescent="0.35">
      <c r="A53" s="15" t="s">
        <v>52</v>
      </c>
      <c r="B53" s="74">
        <v>500</v>
      </c>
      <c r="C53" s="73"/>
      <c r="D53" s="73"/>
      <c r="E53" s="9">
        <v>500</v>
      </c>
      <c r="F53" s="6"/>
    </row>
    <row r="54" spans="1:7" ht="15.5" x14ac:dyDescent="0.35">
      <c r="A54" s="15" t="s">
        <v>53</v>
      </c>
      <c r="B54" s="74">
        <v>2400</v>
      </c>
      <c r="C54" s="73"/>
      <c r="D54" s="73"/>
      <c r="E54" s="9">
        <v>2400</v>
      </c>
      <c r="F54" s="6"/>
    </row>
    <row r="55" spans="1:7" ht="15.5" x14ac:dyDescent="0.35">
      <c r="A55" s="15" t="s">
        <v>54</v>
      </c>
      <c r="B55" s="74">
        <v>6500</v>
      </c>
      <c r="C55" s="73"/>
      <c r="D55" s="73"/>
      <c r="E55" s="9">
        <v>3500</v>
      </c>
      <c r="F55" s="6"/>
    </row>
    <row r="56" spans="1:7" ht="15.5" x14ac:dyDescent="0.35">
      <c r="A56" s="4" t="s">
        <v>27</v>
      </c>
      <c r="B56" s="72"/>
      <c r="C56" s="71">
        <f>SUM(B57:B74)</f>
        <v>166524</v>
      </c>
      <c r="D56" s="71"/>
      <c r="E56" s="42"/>
      <c r="F56" s="7"/>
      <c r="G56" s="5"/>
    </row>
    <row r="57" spans="1:7" ht="15.5" x14ac:dyDescent="0.35">
      <c r="A57" s="25" t="s">
        <v>55</v>
      </c>
      <c r="B57" s="74">
        <v>103129</v>
      </c>
      <c r="C57" s="73"/>
      <c r="D57" s="73"/>
      <c r="E57" s="26"/>
      <c r="F57" s="67">
        <v>103129</v>
      </c>
    </row>
    <row r="58" spans="1:7" ht="15.5" x14ac:dyDescent="0.35">
      <c r="A58" s="63" t="s">
        <v>124</v>
      </c>
      <c r="B58" s="74">
        <v>8000</v>
      </c>
      <c r="C58" s="73"/>
      <c r="D58" s="73"/>
      <c r="E58" s="9"/>
      <c r="F58" s="6">
        <v>8000</v>
      </c>
    </row>
    <row r="59" spans="1:7" ht="15.5" x14ac:dyDescent="0.35">
      <c r="A59" s="63" t="s">
        <v>125</v>
      </c>
      <c r="B59" s="74"/>
      <c r="C59" s="73"/>
      <c r="D59" s="73"/>
      <c r="E59" s="9"/>
      <c r="F59" s="6">
        <f>SUM(E60:E74)</f>
        <v>55395</v>
      </c>
    </row>
    <row r="60" spans="1:7" ht="31" x14ac:dyDescent="0.35">
      <c r="A60" s="22" t="s">
        <v>94</v>
      </c>
      <c r="B60" s="74">
        <v>3810</v>
      </c>
      <c r="C60" s="71"/>
      <c r="D60" s="71"/>
      <c r="E60" s="9">
        <v>3810</v>
      </c>
      <c r="F60" s="7"/>
      <c r="G60" s="5"/>
    </row>
    <row r="61" spans="1:7" ht="15.5" x14ac:dyDescent="0.35">
      <c r="A61" s="55" t="s">
        <v>96</v>
      </c>
      <c r="B61" s="74">
        <v>3750</v>
      </c>
      <c r="C61" s="71"/>
      <c r="D61" s="71"/>
      <c r="E61" s="9">
        <v>3750</v>
      </c>
      <c r="F61" s="7"/>
      <c r="G61" s="5"/>
    </row>
    <row r="62" spans="1:7" ht="15.5" x14ac:dyDescent="0.35">
      <c r="A62" s="55" t="s">
        <v>102</v>
      </c>
      <c r="B62" s="74">
        <v>5000</v>
      </c>
      <c r="C62" s="71"/>
      <c r="D62" s="71"/>
      <c r="E62" s="9">
        <v>5000</v>
      </c>
      <c r="F62" s="7"/>
      <c r="G62" s="44"/>
    </row>
    <row r="63" spans="1:7" s="30" customFormat="1" ht="31" x14ac:dyDescent="0.35">
      <c r="A63" s="64" t="s">
        <v>103</v>
      </c>
      <c r="B63" s="74">
        <v>2500</v>
      </c>
      <c r="C63" s="73"/>
      <c r="D63" s="73"/>
      <c r="E63" s="65">
        <v>2500</v>
      </c>
      <c r="F63" s="66"/>
    </row>
    <row r="64" spans="1:7" ht="15.5" x14ac:dyDescent="0.35">
      <c r="A64" s="22" t="s">
        <v>59</v>
      </c>
      <c r="B64" s="72"/>
      <c r="C64" s="73"/>
      <c r="D64" s="73"/>
      <c r="E64" s="42"/>
      <c r="F64" s="6"/>
    </row>
    <row r="65" spans="1:7" ht="15.5" x14ac:dyDescent="0.35">
      <c r="A65" s="100" t="s">
        <v>28</v>
      </c>
      <c r="B65" s="74">
        <v>11500</v>
      </c>
      <c r="C65" s="73"/>
      <c r="D65" s="73"/>
      <c r="E65" s="9">
        <v>11500</v>
      </c>
      <c r="F65" s="6"/>
    </row>
    <row r="66" spans="1:7" ht="15.5" x14ac:dyDescent="0.35">
      <c r="A66" s="100" t="s">
        <v>29</v>
      </c>
      <c r="B66" s="74">
        <v>3600</v>
      </c>
      <c r="C66" s="73"/>
      <c r="D66" s="73"/>
      <c r="E66" s="9">
        <v>3600</v>
      </c>
      <c r="F66" s="6"/>
    </row>
    <row r="67" spans="1:7" ht="19.149999999999999" customHeight="1" x14ac:dyDescent="0.35">
      <c r="A67" s="100" t="s">
        <v>74</v>
      </c>
      <c r="B67" s="74">
        <v>3000</v>
      </c>
      <c r="C67" s="73"/>
      <c r="D67" s="73"/>
      <c r="E67" s="9">
        <v>3000</v>
      </c>
      <c r="F67" s="6"/>
    </row>
    <row r="68" spans="1:7" ht="20.5" customHeight="1" x14ac:dyDescent="0.35">
      <c r="A68" s="101" t="s">
        <v>73</v>
      </c>
      <c r="B68" s="74">
        <f>580*12</f>
        <v>6960</v>
      </c>
      <c r="C68" s="73"/>
      <c r="D68" s="73"/>
      <c r="E68" s="9">
        <f>580*12</f>
        <v>6960</v>
      </c>
      <c r="F68" s="6"/>
    </row>
    <row r="69" spans="1:7" ht="19.149999999999999" customHeight="1" x14ac:dyDescent="0.35">
      <c r="A69" s="100" t="s">
        <v>30</v>
      </c>
      <c r="B69" s="74">
        <v>1600</v>
      </c>
      <c r="C69" s="73"/>
      <c r="D69" s="73"/>
      <c r="E69" s="9">
        <v>1600</v>
      </c>
      <c r="F69" s="6"/>
    </row>
    <row r="70" spans="1:7" ht="15.5" x14ac:dyDescent="0.35">
      <c r="A70" s="22" t="s">
        <v>95</v>
      </c>
      <c r="B70" s="74">
        <v>5175</v>
      </c>
      <c r="C70" s="73"/>
      <c r="D70" s="73"/>
      <c r="E70" s="9">
        <v>5175</v>
      </c>
      <c r="F70" s="6"/>
    </row>
    <row r="71" spans="1:7" ht="15.5" x14ac:dyDescent="0.35">
      <c r="A71" s="20"/>
      <c r="B71" s="74"/>
      <c r="C71" s="73"/>
      <c r="D71" s="73"/>
      <c r="E71" s="9"/>
      <c r="F71" s="6"/>
    </row>
    <row r="72" spans="1:7" ht="31" x14ac:dyDescent="0.35">
      <c r="A72" s="22" t="s">
        <v>91</v>
      </c>
      <c r="B72" s="74">
        <v>7500</v>
      </c>
      <c r="C72" s="73"/>
      <c r="D72" s="73"/>
      <c r="E72" s="9">
        <v>7500</v>
      </c>
      <c r="F72" s="6"/>
    </row>
    <row r="73" spans="1:7" ht="15.5" x14ac:dyDescent="0.35">
      <c r="A73" s="22" t="s">
        <v>58</v>
      </c>
      <c r="B73" s="74">
        <v>1000</v>
      </c>
      <c r="C73" s="73"/>
      <c r="D73" s="73"/>
      <c r="E73" s="9">
        <v>1000</v>
      </c>
      <c r="F73" s="6"/>
    </row>
    <row r="74" spans="1:7" ht="15.5" x14ac:dyDescent="0.35">
      <c r="A74" s="4"/>
      <c r="B74" s="71"/>
      <c r="C74" s="73"/>
      <c r="D74" s="73"/>
      <c r="E74" s="7"/>
      <c r="F74" s="6"/>
    </row>
    <row r="75" spans="1:7" ht="15.5" x14ac:dyDescent="0.35">
      <c r="A75" s="4" t="s">
        <v>31</v>
      </c>
      <c r="B75" s="72"/>
      <c r="C75" s="71">
        <f>SUM(B76:B77)</f>
        <v>2543.5500000000002</v>
      </c>
      <c r="D75" s="71"/>
      <c r="E75" s="42"/>
      <c r="F75" s="7">
        <f>SUM(E76:E77)</f>
        <v>2543.5500000000002</v>
      </c>
    </row>
    <row r="76" spans="1:7" ht="15.5" x14ac:dyDescent="0.35">
      <c r="A76" s="2" t="s">
        <v>56</v>
      </c>
      <c r="B76" s="74">
        <f>B26*0.05</f>
        <v>1420.15</v>
      </c>
      <c r="C76" s="73"/>
      <c r="D76" s="73"/>
      <c r="E76" s="9">
        <f>E26*0.05</f>
        <v>1420.15</v>
      </c>
      <c r="F76" s="6"/>
    </row>
    <row r="77" spans="1:7" ht="15.5" x14ac:dyDescent="0.35">
      <c r="A77" s="2" t="s">
        <v>57</v>
      </c>
      <c r="B77" s="74">
        <f>B31*0.05</f>
        <v>1123.4000000000001</v>
      </c>
      <c r="C77" s="73"/>
      <c r="D77" s="73"/>
      <c r="E77" s="9">
        <f>E31*0.05</f>
        <v>1123.4000000000001</v>
      </c>
      <c r="F77" s="6"/>
    </row>
    <row r="78" spans="1:7" ht="15.5" x14ac:dyDescent="0.35">
      <c r="A78" s="4" t="s">
        <v>32</v>
      </c>
      <c r="B78" s="72"/>
      <c r="C78" s="71">
        <f>SUM(B79)</f>
        <v>24200</v>
      </c>
      <c r="D78" s="71"/>
      <c r="E78" s="42"/>
      <c r="F78" s="7">
        <v>12982</v>
      </c>
    </row>
    <row r="79" spans="1:7" s="29" customFormat="1" ht="15.5" x14ac:dyDescent="0.35">
      <c r="A79" s="2" t="s">
        <v>133</v>
      </c>
      <c r="B79" s="74">
        <v>24200</v>
      </c>
      <c r="C79" s="73"/>
      <c r="D79" s="73"/>
      <c r="E79" s="9"/>
      <c r="F79" s="6"/>
    </row>
    <row r="80" spans="1:7" ht="15.5" x14ac:dyDescent="0.35">
      <c r="B80" s="74"/>
      <c r="C80" s="73"/>
      <c r="D80" s="73"/>
      <c r="G80" s="47"/>
    </row>
    <row r="81" spans="1:7" ht="15.5" x14ac:dyDescent="0.35">
      <c r="A81" s="4" t="s">
        <v>33</v>
      </c>
      <c r="B81" s="72"/>
      <c r="C81" s="71">
        <f>SUM(B83:B122)</f>
        <v>57582</v>
      </c>
      <c r="D81" s="71"/>
      <c r="E81" s="42"/>
      <c r="F81" s="7">
        <f>SUM(E83:E122)</f>
        <v>51475</v>
      </c>
    </row>
    <row r="82" spans="1:7" ht="15.5" x14ac:dyDescent="0.35">
      <c r="A82" s="2" t="s">
        <v>83</v>
      </c>
      <c r="B82" s="74"/>
      <c r="C82" s="73"/>
      <c r="D82" s="73"/>
      <c r="E82" s="9"/>
      <c r="F82" s="6"/>
    </row>
    <row r="83" spans="1:7" ht="15.5" x14ac:dyDescent="0.35">
      <c r="A83" s="33" t="s">
        <v>104</v>
      </c>
      <c r="B83" s="74">
        <v>2000</v>
      </c>
      <c r="C83" s="73"/>
      <c r="D83" s="73"/>
      <c r="E83" s="9">
        <v>2000</v>
      </c>
      <c r="F83" s="6"/>
      <c r="G83" s="45"/>
    </row>
    <row r="84" spans="1:7" ht="15.5" x14ac:dyDescent="0.35">
      <c r="A84" s="33" t="s">
        <v>98</v>
      </c>
      <c r="B84" s="74">
        <v>1000</v>
      </c>
      <c r="C84" s="73"/>
      <c r="D84" s="73"/>
      <c r="E84" s="9">
        <v>1000</v>
      </c>
      <c r="F84" s="6"/>
      <c r="G84" s="45"/>
    </row>
    <row r="85" spans="1:7" ht="15.5" x14ac:dyDescent="0.35">
      <c r="A85" s="33" t="s">
        <v>105</v>
      </c>
      <c r="B85" s="74">
        <v>1600</v>
      </c>
      <c r="C85" s="73"/>
      <c r="D85" s="73"/>
      <c r="E85" s="9">
        <v>1600</v>
      </c>
      <c r="F85" s="6"/>
      <c r="G85" s="45"/>
    </row>
    <row r="86" spans="1:7" ht="15.5" x14ac:dyDescent="0.35">
      <c r="A86" s="38" t="s">
        <v>106</v>
      </c>
      <c r="B86" s="74">
        <v>400</v>
      </c>
      <c r="C86" s="73"/>
      <c r="D86" s="73"/>
      <c r="E86" s="9">
        <v>400</v>
      </c>
      <c r="F86" s="6"/>
      <c r="G86" s="45"/>
    </row>
    <row r="87" spans="1:7" ht="15.5" x14ac:dyDescent="0.35">
      <c r="A87" s="38" t="s">
        <v>122</v>
      </c>
      <c r="B87" s="74" t="s">
        <v>119</v>
      </c>
      <c r="C87" s="73"/>
      <c r="D87" s="73"/>
      <c r="E87" s="9">
        <v>2500</v>
      </c>
      <c r="F87" s="6"/>
    </row>
    <row r="88" spans="1:7" ht="15.5" x14ac:dyDescent="0.35">
      <c r="A88" s="2" t="s">
        <v>60</v>
      </c>
      <c r="B88" s="74">
        <v>1700</v>
      </c>
      <c r="C88" s="73"/>
      <c r="D88" s="73"/>
      <c r="E88" s="9">
        <v>750</v>
      </c>
      <c r="F88" s="6"/>
    </row>
    <row r="89" spans="1:7" ht="15.5" x14ac:dyDescent="0.35">
      <c r="A89" s="2" t="s">
        <v>61</v>
      </c>
      <c r="B89" s="74">
        <v>2894</v>
      </c>
      <c r="C89" s="73"/>
      <c r="D89" s="73"/>
      <c r="E89" s="9">
        <v>2830</v>
      </c>
      <c r="F89" s="6"/>
    </row>
    <row r="90" spans="1:7" ht="20.5" customHeight="1" x14ac:dyDescent="0.35">
      <c r="A90" s="63" t="s">
        <v>126</v>
      </c>
      <c r="B90" s="74">
        <v>2000</v>
      </c>
      <c r="C90" s="75"/>
      <c r="D90" s="75"/>
      <c r="E90" s="9">
        <f>2262+4640</f>
        <v>6902</v>
      </c>
      <c r="F90" s="10"/>
    </row>
    <row r="91" spans="1:7" ht="15.5" x14ac:dyDescent="0.35">
      <c r="A91" s="2" t="s">
        <v>34</v>
      </c>
      <c r="B91" s="74">
        <v>500</v>
      </c>
      <c r="C91" s="75"/>
      <c r="D91" s="75"/>
      <c r="E91" s="9">
        <v>200</v>
      </c>
      <c r="F91" s="10"/>
    </row>
    <row r="92" spans="1:7" ht="15.5" x14ac:dyDescent="0.35">
      <c r="A92" s="2" t="s">
        <v>35</v>
      </c>
      <c r="B92" s="74">
        <v>6000</v>
      </c>
      <c r="C92" s="75"/>
      <c r="D92" s="75"/>
      <c r="E92" s="9">
        <v>6000</v>
      </c>
      <c r="F92" s="10"/>
    </row>
    <row r="93" spans="1:7" ht="15.5" x14ac:dyDescent="0.35">
      <c r="A93" s="2" t="s">
        <v>36</v>
      </c>
      <c r="B93" s="74">
        <v>650</v>
      </c>
      <c r="C93" s="75"/>
      <c r="D93" s="75"/>
      <c r="E93" s="9">
        <v>650</v>
      </c>
      <c r="F93" s="10"/>
    </row>
    <row r="94" spans="1:7" ht="15.5" x14ac:dyDescent="0.35">
      <c r="A94" s="53" t="s">
        <v>75</v>
      </c>
      <c r="B94" s="76"/>
      <c r="C94" s="75"/>
      <c r="D94" s="75"/>
      <c r="E94" s="13"/>
      <c r="F94" s="10"/>
    </row>
    <row r="95" spans="1:7" ht="15.5" x14ac:dyDescent="0.35">
      <c r="A95" s="21" t="s">
        <v>37</v>
      </c>
      <c r="B95" s="74">
        <v>450</v>
      </c>
      <c r="C95" s="75"/>
      <c r="D95" s="75"/>
      <c r="E95" s="9">
        <v>200</v>
      </c>
      <c r="F95" s="10"/>
      <c r="G95" s="5"/>
    </row>
    <row r="96" spans="1:7" ht="15.5" x14ac:dyDescent="0.35">
      <c r="A96" s="21" t="s">
        <v>38</v>
      </c>
      <c r="B96" s="74">
        <v>5000</v>
      </c>
      <c r="C96" s="75"/>
      <c r="D96" s="75"/>
      <c r="E96" s="9">
        <v>5000</v>
      </c>
      <c r="F96" s="10"/>
    </row>
    <row r="97" spans="1:11" ht="15.5" x14ac:dyDescent="0.35">
      <c r="A97" s="21" t="s">
        <v>92</v>
      </c>
      <c r="B97" s="74">
        <v>0</v>
      </c>
      <c r="C97" s="75"/>
      <c r="D97" s="75"/>
      <c r="E97" s="9">
        <v>0</v>
      </c>
      <c r="F97" s="10"/>
    </row>
    <row r="98" spans="1:11" ht="15.75" customHeight="1" x14ac:dyDescent="0.35">
      <c r="A98" s="21" t="s">
        <v>128</v>
      </c>
      <c r="B98" s="74">
        <v>1500</v>
      </c>
      <c r="C98" s="75"/>
      <c r="D98" s="75"/>
      <c r="E98" s="9">
        <v>1500</v>
      </c>
      <c r="F98" s="10"/>
    </row>
    <row r="99" spans="1:11" ht="15.5" x14ac:dyDescent="0.35">
      <c r="A99" s="21" t="s">
        <v>62</v>
      </c>
      <c r="B99" s="74">
        <v>750</v>
      </c>
      <c r="C99" s="75"/>
      <c r="D99" s="75"/>
      <c r="E99" s="9">
        <v>750</v>
      </c>
      <c r="F99" s="10"/>
    </row>
    <row r="100" spans="1:11" ht="15.5" x14ac:dyDescent="0.35">
      <c r="A100" s="102" t="s">
        <v>63</v>
      </c>
      <c r="B100" s="74">
        <v>1300</v>
      </c>
      <c r="C100" s="75"/>
      <c r="D100" s="75"/>
      <c r="E100" s="9">
        <v>350</v>
      </c>
      <c r="F100" s="10"/>
    </row>
    <row r="101" spans="1:11" ht="15.5" x14ac:dyDescent="0.35">
      <c r="A101" s="102" t="s">
        <v>127</v>
      </c>
      <c r="B101" s="74">
        <v>4000</v>
      </c>
      <c r="C101" s="75"/>
      <c r="D101" s="75"/>
      <c r="E101" s="9">
        <v>4000</v>
      </c>
      <c r="F101" s="10"/>
    </row>
    <row r="102" spans="1:11" ht="15.5" x14ac:dyDescent="0.35">
      <c r="A102" s="102" t="s">
        <v>64</v>
      </c>
      <c r="B102" s="74">
        <v>1800</v>
      </c>
      <c r="C102" s="75"/>
      <c r="D102" s="75"/>
      <c r="E102" s="9">
        <v>1800</v>
      </c>
      <c r="F102" s="10"/>
    </row>
    <row r="103" spans="1:11" ht="15.5" x14ac:dyDescent="0.35">
      <c r="A103" s="15" t="s">
        <v>39</v>
      </c>
      <c r="B103" s="77"/>
      <c r="C103" s="75"/>
      <c r="D103" s="75"/>
      <c r="E103" s="14"/>
      <c r="F103" s="10"/>
    </row>
    <row r="104" spans="1:11" ht="15.5" x14ac:dyDescent="0.35">
      <c r="A104" s="19" t="s">
        <v>65</v>
      </c>
      <c r="B104" s="77">
        <v>2200</v>
      </c>
      <c r="C104" s="75"/>
      <c r="D104" s="75"/>
      <c r="E104" s="14">
        <v>2200</v>
      </c>
      <c r="F104" s="10"/>
      <c r="J104" s="17"/>
    </row>
    <row r="105" spans="1:11" ht="15.5" x14ac:dyDescent="0.35">
      <c r="A105" s="2" t="s">
        <v>99</v>
      </c>
      <c r="B105" s="77">
        <v>304</v>
      </c>
      <c r="C105" s="75"/>
      <c r="D105" s="75"/>
      <c r="E105" s="14">
        <v>304</v>
      </c>
      <c r="F105" s="10"/>
      <c r="J105" s="17"/>
    </row>
    <row r="106" spans="1:11" ht="15.5" x14ac:dyDescent="0.35">
      <c r="A106" s="2" t="s">
        <v>40</v>
      </c>
      <c r="B106" s="77"/>
      <c r="C106" s="75"/>
      <c r="D106" s="75"/>
      <c r="E106" s="14"/>
      <c r="F106" s="10"/>
      <c r="J106" s="17"/>
    </row>
    <row r="107" spans="1:11" s="36" customFormat="1" ht="15.75" customHeight="1" x14ac:dyDescent="0.35">
      <c r="A107" s="37" t="s">
        <v>100</v>
      </c>
      <c r="B107" s="78">
        <v>850</v>
      </c>
      <c r="C107" s="79"/>
      <c r="D107" s="79"/>
      <c r="E107" s="34">
        <v>0</v>
      </c>
      <c r="F107" s="35"/>
      <c r="G107"/>
      <c r="H107"/>
      <c r="I107"/>
      <c r="J107" s="17"/>
      <c r="K107"/>
    </row>
    <row r="108" spans="1:11" s="36" customFormat="1" ht="15.75" customHeight="1" x14ac:dyDescent="0.35">
      <c r="A108" s="37" t="s">
        <v>107</v>
      </c>
      <c r="B108" s="78">
        <v>2284</v>
      </c>
      <c r="C108" s="79"/>
      <c r="D108" s="79"/>
      <c r="E108" s="34">
        <v>2284</v>
      </c>
      <c r="F108" s="35"/>
      <c r="G108"/>
      <c r="H108"/>
      <c r="I108"/>
      <c r="J108" s="17"/>
      <c r="K108"/>
    </row>
    <row r="109" spans="1:11" ht="15.5" x14ac:dyDescent="0.35">
      <c r="A109" s="2" t="s">
        <v>41</v>
      </c>
      <c r="B109" s="80">
        <v>0</v>
      </c>
      <c r="C109" s="75"/>
      <c r="D109" s="75"/>
      <c r="E109" s="16">
        <v>0</v>
      </c>
      <c r="F109" s="10"/>
    </row>
    <row r="110" spans="1:11" ht="15.75" customHeight="1" x14ac:dyDescent="0.35">
      <c r="A110" s="2" t="s">
        <v>42</v>
      </c>
      <c r="B110" s="76">
        <v>255</v>
      </c>
      <c r="C110" s="75"/>
      <c r="D110" s="75"/>
      <c r="E110" s="13">
        <v>205</v>
      </c>
      <c r="F110" s="10"/>
    </row>
    <row r="111" spans="1:11" ht="15.5" x14ac:dyDescent="0.35">
      <c r="A111" s="2" t="s">
        <v>66</v>
      </c>
      <c r="B111" s="80">
        <v>150</v>
      </c>
      <c r="C111" s="75"/>
      <c r="D111" s="75"/>
      <c r="E111" s="16">
        <v>150</v>
      </c>
      <c r="F111" s="10"/>
    </row>
    <row r="112" spans="1:11" ht="15.75" customHeight="1" x14ac:dyDescent="0.35">
      <c r="A112" s="2" t="s">
        <v>67</v>
      </c>
      <c r="B112" s="80">
        <v>0</v>
      </c>
      <c r="C112" s="75"/>
      <c r="D112" s="75"/>
      <c r="E112" s="16">
        <v>0</v>
      </c>
      <c r="F112" s="10"/>
      <c r="G112" s="45"/>
    </row>
    <row r="113" spans="1:7" ht="15.75" customHeight="1" x14ac:dyDescent="0.35">
      <c r="A113" s="2" t="s">
        <v>68</v>
      </c>
      <c r="B113" s="80"/>
      <c r="C113" s="75"/>
      <c r="D113" s="75"/>
      <c r="E113" s="16"/>
      <c r="F113" s="10"/>
    </row>
    <row r="114" spans="1:7" ht="15.75" customHeight="1" x14ac:dyDescent="0.35">
      <c r="A114" s="20" t="s">
        <v>85</v>
      </c>
      <c r="B114" s="80">
        <v>10000</v>
      </c>
      <c r="C114" s="75"/>
      <c r="D114" s="75"/>
      <c r="E114" s="16">
        <v>0</v>
      </c>
      <c r="F114" s="10"/>
      <c r="G114" s="45"/>
    </row>
    <row r="115" spans="1:7" ht="15.75" customHeight="1" x14ac:dyDescent="0.35">
      <c r="A115" s="2" t="s">
        <v>69</v>
      </c>
      <c r="B115" s="77">
        <v>1200</v>
      </c>
      <c r="C115" s="75"/>
      <c r="D115" s="75"/>
      <c r="E115" s="14">
        <v>1200</v>
      </c>
      <c r="F115" s="10"/>
    </row>
    <row r="116" spans="1:7" ht="15.75" customHeight="1" x14ac:dyDescent="0.35">
      <c r="A116" s="2" t="s">
        <v>70</v>
      </c>
      <c r="B116" s="80"/>
      <c r="C116" s="75"/>
      <c r="D116" s="75"/>
      <c r="E116" s="16"/>
      <c r="F116" s="10"/>
    </row>
    <row r="117" spans="1:7" ht="15.75" customHeight="1" x14ac:dyDescent="0.35">
      <c r="A117" s="2" t="s">
        <v>71</v>
      </c>
      <c r="B117" s="77">
        <v>1500</v>
      </c>
      <c r="C117" s="75"/>
      <c r="D117" s="75"/>
      <c r="E117" s="14">
        <v>1500</v>
      </c>
      <c r="F117" s="10"/>
    </row>
    <row r="118" spans="1:7" ht="15.5" x14ac:dyDescent="0.35">
      <c r="A118" s="2" t="s">
        <v>76</v>
      </c>
      <c r="B118" s="80"/>
      <c r="C118" s="75"/>
      <c r="D118" s="75"/>
      <c r="E118" s="16"/>
      <c r="F118" s="10"/>
    </row>
    <row r="119" spans="1:7" ht="15.5" x14ac:dyDescent="0.35">
      <c r="A119" s="20" t="s">
        <v>77</v>
      </c>
      <c r="B119" s="80">
        <v>2350</v>
      </c>
      <c r="C119" s="75"/>
      <c r="D119" s="75"/>
      <c r="E119" s="16">
        <v>2250</v>
      </c>
      <c r="F119" s="10"/>
      <c r="G119" s="46"/>
    </row>
    <row r="120" spans="1:7" ht="15.5" x14ac:dyDescent="0.35">
      <c r="A120" s="20" t="s">
        <v>90</v>
      </c>
      <c r="B120" s="80">
        <v>0</v>
      </c>
      <c r="C120" s="75"/>
      <c r="D120" s="75"/>
      <c r="E120" s="16">
        <v>0</v>
      </c>
      <c r="F120" s="10"/>
    </row>
    <row r="121" spans="1:7" ht="15.5" x14ac:dyDescent="0.35">
      <c r="A121" s="20" t="s">
        <v>78</v>
      </c>
      <c r="B121" s="80">
        <v>2745</v>
      </c>
      <c r="C121" s="75"/>
      <c r="D121" s="75"/>
      <c r="E121" s="16">
        <v>2750</v>
      </c>
      <c r="F121" s="10"/>
    </row>
    <row r="122" spans="1:7" ht="15.5" x14ac:dyDescent="0.35">
      <c r="A122" s="20" t="s">
        <v>101</v>
      </c>
      <c r="B122" s="74">
        <v>200</v>
      </c>
      <c r="C122" s="75"/>
      <c r="D122" s="75"/>
      <c r="E122" s="9">
        <v>200</v>
      </c>
      <c r="F122" s="10"/>
    </row>
    <row r="123" spans="1:7" ht="15.5" x14ac:dyDescent="0.35">
      <c r="A123" s="20"/>
      <c r="B123" s="74"/>
      <c r="C123" s="75"/>
      <c r="D123" s="75"/>
      <c r="E123" s="9"/>
      <c r="F123" s="10"/>
    </row>
    <row r="124" spans="1:7" ht="15.5" x14ac:dyDescent="0.35">
      <c r="A124" s="94" t="s">
        <v>43</v>
      </c>
      <c r="B124" s="95"/>
      <c r="C124" s="96">
        <f>SUM(C14:C121)</f>
        <v>550634.55150000006</v>
      </c>
      <c r="D124" s="96"/>
      <c r="E124" s="95"/>
      <c r="F124" s="96">
        <f>SUM(F14:F122)</f>
        <v>535457.74139542226</v>
      </c>
    </row>
    <row r="125" spans="1:7" ht="15.5" x14ac:dyDescent="0.35">
      <c r="A125" s="1"/>
      <c r="B125" s="76"/>
      <c r="C125" s="75"/>
      <c r="D125" s="75"/>
      <c r="E125" s="13"/>
      <c r="F125" s="10"/>
    </row>
    <row r="126" spans="1:7" ht="15.5" x14ac:dyDescent="0.35">
      <c r="A126" s="1"/>
      <c r="B126" s="81"/>
      <c r="C126" s="75"/>
      <c r="D126" s="75"/>
      <c r="E126" s="8"/>
      <c r="F126" s="10"/>
    </row>
    <row r="127" spans="1:7" ht="15.5" x14ac:dyDescent="0.35">
      <c r="A127" s="23" t="s">
        <v>129</v>
      </c>
      <c r="B127" s="79"/>
      <c r="C127" s="82" t="s">
        <v>109</v>
      </c>
      <c r="D127" s="82"/>
      <c r="E127" s="35"/>
      <c r="F127" s="28" t="s">
        <v>120</v>
      </c>
    </row>
    <row r="128" spans="1:7" ht="31.15" customHeight="1" x14ac:dyDescent="0.35">
      <c r="A128" s="40" t="s">
        <v>113</v>
      </c>
      <c r="B128" s="83"/>
      <c r="C128" s="84">
        <v>385000</v>
      </c>
      <c r="D128" s="84"/>
      <c r="E128" s="43"/>
      <c r="F128" s="49">
        <v>354340</v>
      </c>
    </row>
    <row r="129" spans="1:8" s="29" customFormat="1" ht="24.75" customHeight="1" x14ac:dyDescent="0.35">
      <c r="A129" s="40" t="s">
        <v>108</v>
      </c>
      <c r="B129" s="83"/>
      <c r="C129" s="91">
        <v>-11500</v>
      </c>
      <c r="D129" s="91"/>
      <c r="E129" s="43"/>
      <c r="F129" s="92">
        <v>-9960</v>
      </c>
      <c r="H129" s="93"/>
    </row>
    <row r="130" spans="1:8" ht="15.5" x14ac:dyDescent="0.35">
      <c r="A130" s="24" t="s">
        <v>86</v>
      </c>
      <c r="B130" s="79"/>
      <c r="C130" s="85">
        <v>5250</v>
      </c>
      <c r="D130" s="85"/>
      <c r="E130" s="35"/>
      <c r="F130" s="48">
        <v>250</v>
      </c>
    </row>
    <row r="131" spans="1:8" ht="15.5" x14ac:dyDescent="0.35">
      <c r="A131" s="40" t="s">
        <v>44</v>
      </c>
      <c r="B131" s="83"/>
      <c r="C131" s="84">
        <v>3000</v>
      </c>
      <c r="D131" s="84"/>
      <c r="E131" s="43"/>
      <c r="F131" s="49">
        <v>12000</v>
      </c>
    </row>
    <row r="132" spans="1:8" ht="15.5" x14ac:dyDescent="0.35">
      <c r="A132" s="40" t="s">
        <v>87</v>
      </c>
      <c r="B132" s="83"/>
      <c r="C132" s="84">
        <v>2000</v>
      </c>
      <c r="D132" s="84"/>
      <c r="E132" s="43"/>
      <c r="F132" s="41">
        <v>0</v>
      </c>
    </row>
    <row r="133" spans="1:8" ht="15.5" x14ac:dyDescent="0.35">
      <c r="A133" s="24" t="s">
        <v>45</v>
      </c>
      <c r="B133" s="79"/>
      <c r="C133" s="85">
        <v>10500</v>
      </c>
      <c r="D133" s="85"/>
      <c r="E133" s="35"/>
      <c r="F133" s="48">
        <v>6000</v>
      </c>
    </row>
    <row r="134" spans="1:8" ht="15.5" x14ac:dyDescent="0.35">
      <c r="A134" s="24" t="s">
        <v>88</v>
      </c>
      <c r="B134" s="79"/>
      <c r="C134" s="85">
        <v>100</v>
      </c>
      <c r="D134" s="85"/>
      <c r="E134" s="35"/>
      <c r="F134" s="48">
        <v>0</v>
      </c>
    </row>
    <row r="135" spans="1:8" ht="15.5" x14ac:dyDescent="0.35">
      <c r="A135" s="24" t="s">
        <v>89</v>
      </c>
      <c r="B135" s="79"/>
      <c r="C135" s="85">
        <v>9200</v>
      </c>
      <c r="D135" s="85"/>
      <c r="E135" s="35"/>
      <c r="F135" s="48">
        <v>4000</v>
      </c>
    </row>
    <row r="136" spans="1:8" ht="15.5" x14ac:dyDescent="0.35">
      <c r="A136" s="24" t="s">
        <v>46</v>
      </c>
      <c r="B136" s="79"/>
      <c r="C136" s="85">
        <v>2000</v>
      </c>
      <c r="D136" s="85"/>
      <c r="E136" s="35"/>
      <c r="F136" s="48">
        <v>0</v>
      </c>
    </row>
    <row r="137" spans="1:8" ht="15.5" x14ac:dyDescent="0.35">
      <c r="A137" s="40" t="s">
        <v>131</v>
      </c>
      <c r="B137" s="83"/>
      <c r="C137" s="84">
        <v>31095</v>
      </c>
      <c r="D137" s="84"/>
      <c r="E137" s="43"/>
      <c r="F137" s="41">
        <f>6219*12</f>
        <v>74628</v>
      </c>
    </row>
    <row r="138" spans="1:8" ht="59.25" customHeight="1" x14ac:dyDescent="0.35">
      <c r="A138" s="40" t="s">
        <v>121</v>
      </c>
      <c r="B138" s="83"/>
      <c r="C138" s="84">
        <v>64000</v>
      </c>
      <c r="D138" s="84"/>
      <c r="E138" s="43"/>
      <c r="F138" s="41">
        <v>50000</v>
      </c>
    </row>
    <row r="139" spans="1:8" ht="15.5" x14ac:dyDescent="0.35">
      <c r="A139" s="40" t="s">
        <v>110</v>
      </c>
      <c r="B139" s="83"/>
      <c r="C139" s="84">
        <v>0</v>
      </c>
      <c r="D139" s="84"/>
      <c r="E139" s="43"/>
      <c r="F139" s="56" t="s">
        <v>114</v>
      </c>
    </row>
    <row r="140" spans="1:8" ht="15.5" x14ac:dyDescent="0.35">
      <c r="A140" s="40"/>
      <c r="B140" s="83"/>
      <c r="C140" s="84"/>
      <c r="D140" s="84"/>
      <c r="E140" s="43"/>
      <c r="F140" s="41"/>
    </row>
    <row r="141" spans="1:8" ht="15.5" x14ac:dyDescent="0.35">
      <c r="A141" s="68" t="s">
        <v>115</v>
      </c>
      <c r="B141" s="86"/>
      <c r="C141" s="87">
        <f>SUM(C128:C140)</f>
        <v>500645</v>
      </c>
      <c r="D141" s="79"/>
      <c r="E141" s="69"/>
      <c r="F141" s="70">
        <f>SUM(F128:F140)</f>
        <v>491258</v>
      </c>
    </row>
    <row r="142" spans="1:8" ht="15.5" x14ac:dyDescent="0.35">
      <c r="A142" s="1"/>
      <c r="B142" s="79"/>
      <c r="C142" s="88"/>
      <c r="D142" s="88"/>
      <c r="E142" s="35"/>
      <c r="F142" s="27"/>
    </row>
    <row r="143" spans="1:8" ht="31" x14ac:dyDescent="0.35">
      <c r="A143" s="50" t="s">
        <v>116</v>
      </c>
      <c r="B143" s="76"/>
      <c r="C143" s="89">
        <f>C141-C124</f>
        <v>-49989.55150000006</v>
      </c>
      <c r="D143" s="89"/>
      <c r="E143" s="13"/>
      <c r="F143" s="51">
        <f>F141-F124</f>
        <v>-44199.741395422257</v>
      </c>
    </row>
    <row r="144" spans="1:8" ht="15.5" x14ac:dyDescent="0.35">
      <c r="A144" s="1"/>
      <c r="B144" s="76"/>
      <c r="C144" s="75"/>
      <c r="D144" s="75"/>
      <c r="E144" s="13"/>
      <c r="F144" s="10"/>
      <c r="G144" s="49"/>
    </row>
    <row r="145" spans="1:7" ht="15.5" x14ac:dyDescent="0.35">
      <c r="A145" s="57" t="s">
        <v>117</v>
      </c>
      <c r="B145" s="76"/>
      <c r="C145" s="76"/>
      <c r="D145" s="76"/>
      <c r="E145" s="58"/>
      <c r="F145" s="58"/>
      <c r="G145" s="49"/>
    </row>
    <row r="146" spans="1:7" ht="47.25" customHeight="1" x14ac:dyDescent="0.35">
      <c r="A146" s="59" t="s">
        <v>130</v>
      </c>
      <c r="B146" s="83"/>
      <c r="C146" s="90">
        <v>22200</v>
      </c>
      <c r="D146" s="90"/>
      <c r="E146" s="60"/>
      <c r="F146" s="61">
        <v>20000</v>
      </c>
      <c r="G146" s="49"/>
    </row>
    <row r="147" spans="1:7" ht="38.25" customHeight="1" x14ac:dyDescent="0.35">
      <c r="A147" s="59" t="s">
        <v>132</v>
      </c>
      <c r="B147" s="83"/>
      <c r="C147" s="90">
        <v>14400</v>
      </c>
      <c r="D147" s="90"/>
      <c r="E147" s="60"/>
      <c r="F147" s="61">
        <v>14400</v>
      </c>
      <c r="G147" s="49"/>
    </row>
    <row r="148" spans="1:7" ht="15.5" x14ac:dyDescent="0.35">
      <c r="A148" s="59" t="s">
        <v>135</v>
      </c>
      <c r="B148" s="83"/>
      <c r="C148" s="90">
        <v>13690</v>
      </c>
      <c r="D148" s="90"/>
      <c r="E148" s="60"/>
      <c r="F148" s="61">
        <v>9800</v>
      </c>
      <c r="G148" s="49"/>
    </row>
    <row r="149" spans="1:7" ht="15.5" x14ac:dyDescent="0.35">
      <c r="A149" s="62"/>
      <c r="B149" s="83"/>
      <c r="C149" s="90"/>
      <c r="D149" s="90"/>
      <c r="E149" s="60"/>
      <c r="F149" s="60"/>
    </row>
    <row r="150" spans="1:7" ht="15.5" x14ac:dyDescent="0.35">
      <c r="A150" s="97" t="s">
        <v>134</v>
      </c>
      <c r="B150" s="83"/>
      <c r="C150" s="90"/>
      <c r="D150" s="90"/>
      <c r="E150" s="99"/>
      <c r="F150" s="98">
        <f>F141+F146+F147+F148</f>
        <v>535458</v>
      </c>
    </row>
    <row r="151" spans="1:7" ht="15.5" x14ac:dyDescent="0.35">
      <c r="A151" s="62"/>
      <c r="B151" s="83"/>
      <c r="C151" s="90"/>
      <c r="D151" s="90"/>
      <c r="E151" s="60"/>
      <c r="F151" s="61"/>
    </row>
    <row r="152" spans="1:7" ht="15.5" x14ac:dyDescent="0.35">
      <c r="A152" s="1"/>
      <c r="B152" s="11"/>
      <c r="C152" s="11"/>
      <c r="D152" s="11"/>
      <c r="E152" s="11"/>
      <c r="F152" s="13"/>
    </row>
    <row r="153" spans="1:7" ht="15.5" x14ac:dyDescent="0.35">
      <c r="A153" s="1"/>
      <c r="B153" s="11"/>
      <c r="C153" s="11"/>
      <c r="D153" s="11"/>
      <c r="E153" s="11"/>
      <c r="F153" s="13"/>
    </row>
    <row r="154" spans="1:7" ht="15.5" x14ac:dyDescent="0.35">
      <c r="A154" s="1"/>
      <c r="B154" s="11"/>
      <c r="C154" s="11"/>
      <c r="D154" s="11"/>
      <c r="E154" s="11"/>
      <c r="F154" s="13"/>
    </row>
    <row r="155" spans="1:7" ht="15.5" x14ac:dyDescent="0.35">
      <c r="A155" s="1"/>
      <c r="B155" s="11"/>
      <c r="C155" s="11"/>
      <c r="D155" s="11"/>
      <c r="E155" s="11"/>
      <c r="F155" s="13"/>
    </row>
    <row r="156" spans="1:7" ht="15.5" x14ac:dyDescent="0.35">
      <c r="A156" s="1"/>
      <c r="B156" s="11"/>
      <c r="C156" s="11"/>
      <c r="D156" s="11"/>
      <c r="E156" s="11"/>
      <c r="F156" s="13"/>
    </row>
    <row r="157" spans="1:7" ht="15.5" x14ac:dyDescent="0.35">
      <c r="A157" s="1"/>
      <c r="B157" s="11"/>
      <c r="C157" s="11"/>
      <c r="D157" s="11"/>
      <c r="E157" s="11"/>
      <c r="F157" s="11"/>
    </row>
  </sheetData>
  <mergeCells count="3">
    <mergeCell ref="A10:F10"/>
    <mergeCell ref="A11:F11"/>
    <mergeCell ref="A1:F9"/>
  </mergeCells>
  <pageMargins left="0.7" right="0.7" top="0.75" bottom="0.75" header="0.3" footer="0.3"/>
  <pageSetup scale="71" fitToHeight="0" orientation="portrait" r:id="rId1"/>
  <headerFooter scaleWithDoc="0" alignWithMargins="0"/>
  <rowBreaks count="2" manualBreakCount="2">
    <brk id="63" max="5" man="1"/>
    <brk id="12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FY2022 Revised Budget 5-10-2021</vt:lpstr>
      <vt:lpstr>'FY2022 Revised Budget 5-10-2021'!Print_Area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Bevon</dc:creator>
  <cp:lastModifiedBy>Anne Odell</cp:lastModifiedBy>
  <cp:lastPrinted>2021-06-07T19:37:44Z</cp:lastPrinted>
  <dcterms:created xsi:type="dcterms:W3CDTF">2019-02-26T15:51:45Z</dcterms:created>
  <dcterms:modified xsi:type="dcterms:W3CDTF">2021-06-07T20:25:37Z</dcterms:modified>
</cp:coreProperties>
</file>